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38640" windowHeight="15840"/>
  </bookViews>
  <sheets>
    <sheet name="НМЦД" sheetId="1" r:id="rId1"/>
  </sheets>
  <definedNames>
    <definedName name="_xlnm.Print_Area" localSheetId="0">НМЦД!$A$1:$M$15</definedName>
  </definedNames>
  <calcPr calcId="145621"/>
</workbook>
</file>

<file path=xl/calcChain.xml><?xml version="1.0" encoding="utf-8"?>
<calcChain xmlns="http://schemas.openxmlformats.org/spreadsheetml/2006/main">
  <c r="I11" i="1" l="1"/>
  <c r="M8" i="1"/>
  <c r="H6" i="1" l="1"/>
  <c r="H7" i="1"/>
  <c r="H5" i="1"/>
  <c r="G6" i="1"/>
  <c r="G5" i="1"/>
  <c r="G7" i="1"/>
  <c r="F7" i="1"/>
  <c r="F6" i="1"/>
  <c r="I6" i="1" s="1"/>
  <c r="L6" i="1" s="1"/>
  <c r="M6" i="1" s="1"/>
  <c r="F5" i="1"/>
  <c r="J6" i="1" l="1"/>
  <c r="K6" i="1" s="1"/>
  <c r="I5" i="1"/>
  <c r="L5" i="1" s="1"/>
  <c r="M5" i="1" s="1"/>
  <c r="I7" i="1"/>
  <c r="L7" i="1" s="1"/>
  <c r="M7" i="1" s="1"/>
  <c r="J5" i="1" l="1"/>
  <c r="K5" i="1" s="1"/>
  <c r="J7" i="1"/>
  <c r="K7" i="1" s="1"/>
</calcChain>
</file>

<file path=xl/comments1.xml><?xml version="1.0" encoding="utf-8"?>
<comments xmlns="http://schemas.openxmlformats.org/spreadsheetml/2006/main">
  <authors>
    <author>Екатерина В. Симакина</author>
  </authors>
  <commentList>
    <comment ref="F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ООО "Витжен"</t>
        </r>
      </text>
    </comment>
    <comment ref="G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ДВ-МИР</t>
        </r>
      </text>
    </comment>
  </commentList>
</comments>
</file>

<file path=xl/sharedStrings.xml><?xml version="1.0" encoding="utf-8"?>
<sst xmlns="http://schemas.openxmlformats.org/spreadsheetml/2006/main" count="31" uniqueCount="27">
  <si>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</si>
  <si>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</si>
  <si>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</si>
  <si>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</si>
  <si>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</si>
  <si>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</si>
  <si>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</si>
  <si>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</si>
  <si>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</si>
  <si>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</si>
  <si>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</si>
  <si>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</si>
  <si>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</si>
  <si>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</si>
  <si>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</si>
  <si>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</si>
  <si>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Обоснование начальной (максимальной) цены Договор на поставку счетчиков</t>
  </si>
  <si>
    <t>шт</t>
  </si>
  <si>
    <t>в соответствии с Техническим заданием</t>
  </si>
  <si>
    <t>В результате  Н(М)Ц договора составляет:</t>
  </si>
  <si>
    <t>Прибор учета электроэнергии МИР С-04.10-230-5(100)-GPZ1B-KQ-G-D</t>
  </si>
  <si>
    <t xml:space="preserve">Прибор учета электроэнергии МИР С-05.10-230-5(80)-G2Z1B-KNQ-S-D </t>
  </si>
  <si>
    <t>Прибор учета электроэнергии МИР С-07.05S-230-5(10)-GPZ1B-Q-G-D</t>
  </si>
  <si>
    <t>рублей с учетом НДС 20%</t>
  </si>
  <si>
    <t>ИТОГО:</t>
  </si>
  <si>
    <t xml:space="preserve">Приложение № 4
к конкурсу в электронной форме 
от «21» февраля 2024г. № </t>
  </si>
  <si>
    <t xml:space="preserve">«УТВЕРЖДАЮ»
Генеральный директор 
ООО «ТольяттиЭнергоСбыт»
_____________/Ярцев А.В./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</si>
</sst>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2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4" fontId="7" fillId="0" borderId="0" xfId="0" applyNumberFormat="1" applyFont="1" applyAlignment="1">
      <alignment vertical="center"/>
    </xf>
    <xf numFmtId="4" fontId="1" fillId="0" borderId="0" xfId="0" applyNumberFormat="1" applyFont="1"/>
    <xf numFmtId="4" fontId="3" fillId="0" borderId="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3</xdr:row>
      <xdr:rowOff>1476374</xdr:rowOff>
    </xdr:from>
    <xdr:to>
      <xdr:col>10</xdr:col>
      <xdr:colOff>600075</xdr:colOff>
      <xdr:row>3</xdr:row>
      <xdr:rowOff>1819275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049125" y="3324223"/>
          <a:ext cx="590549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169208</xdr:colOff>
      <xdr:row>3</xdr:row>
      <xdr:rowOff>1266265</xdr:rowOff>
    </xdr:from>
    <xdr:to>
      <xdr:col>9</xdr:col>
      <xdr:colOff>674033</xdr:colOff>
      <xdr:row>3</xdr:row>
      <xdr:rowOff>1523439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3039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9525</xdr:colOff>
      <xdr:row>3</xdr:row>
      <xdr:rowOff>1476374</xdr:rowOff>
    </xdr:from>
    <xdr:to>
      <xdr:col>10</xdr:col>
      <xdr:colOff>600075</xdr:colOff>
      <xdr:row>3</xdr:row>
      <xdr:rowOff>1819275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C5157820-5579-4B75-A4E8-DEE67C030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372725" y="3324224"/>
          <a:ext cx="590550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169208</xdr:colOff>
      <xdr:row>3</xdr:row>
      <xdr:rowOff>1266265</xdr:rowOff>
    </xdr:from>
    <xdr:to>
      <xdr:col>9</xdr:col>
      <xdr:colOff>674033</xdr:colOff>
      <xdr:row>3</xdr:row>
      <xdr:rowOff>1523439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D7D21CC0-E168-4FF3-A267-A2F0918E7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96275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view="pageBreakPreview" zoomScale="85" zoomScaleNormal="100" zoomScaleSheetLayoutView="85" workbookViewId="0">
      <selection activeCell="C1" sqref="C1"/>
    </sheetView>
  </sheetViews>
  <sheetFormatPr defaultColWidth="9.140625" defaultRowHeight="12.75" x14ac:dyDescent="0.2"/>
  <cols>
    <col min="1" max="1" width="3.140625" style="1" bestFit="1" customWidth="1"/>
    <col min="2" max="2" width="34.42578125" style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9" style="1" customWidth="1"/>
    <col min="9" max="9" width="18.140625" style="1" bestFit="1" customWidth="1"/>
    <col min="10" max="10" width="13.5703125" style="1" bestFit="1" customWidth="1"/>
    <col min="11" max="11" width="10.28515625" style="1" bestFit="1" customWidth="1"/>
    <col min="12" max="12" width="11.28515625" style="1" bestFit="1" customWidth="1"/>
    <col min="13" max="13" width="16.28515625" style="1" bestFit="1" customWidth="1"/>
    <col min="14" max="14" width="11.85546875" style="1" bestFit="1" customWidth="1"/>
    <col min="15" max="15" width="8.85546875" style="1" bestFit="1" customWidth="1"/>
    <col min="16" max="16" width="20.42578125" style="1" bestFit="1" customWidth="1"/>
    <col min="17" max="17" width="4.7109375" style="1" bestFit="1" customWidth="1"/>
    <col min="18" max="18" width="12.28515625" style="1" bestFit="1" customWidth="1"/>
    <col min="19" max="20" width="9.140625" style="1"/>
    <col min="21" max="21" width="10.42578125" style="1" bestFit="1" customWidth="1"/>
    <col min="22" max="16384" width="9.140625" style="1"/>
  </cols>
  <sheetData>
    <row r="1" spans="1:21" ht="67.5" customHeight="1" x14ac:dyDescent="0.2">
      <c r="B1" s="33" t="s">
        <v>26</v>
      </c>
      <c r="I1" s="24" t="s">
        <v>25</v>
      </c>
      <c r="J1" s="24"/>
      <c r="K1" s="24"/>
      <c r="L1" s="24"/>
      <c r="M1" s="24"/>
    </row>
    <row r="2" spans="1:21" ht="39" customHeight="1" x14ac:dyDescent="0.2">
      <c r="A2" s="25" t="s">
        <v>16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1" ht="39" customHeight="1" x14ac:dyDescent="0.2">
      <c r="A3" s="26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9" t="s">
        <v>5</v>
      </c>
      <c r="G3" s="30"/>
      <c r="H3" s="30"/>
      <c r="I3" s="27" t="s">
        <v>6</v>
      </c>
      <c r="J3" s="27"/>
      <c r="K3" s="27"/>
      <c r="L3" s="28" t="s">
        <v>7</v>
      </c>
      <c r="M3" s="28"/>
    </row>
    <row r="4" spans="1:21" ht="144" customHeight="1" x14ac:dyDescent="0.2">
      <c r="A4" s="26"/>
      <c r="B4" s="26"/>
      <c r="C4" s="26"/>
      <c r="D4" s="26"/>
      <c r="E4" s="26"/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3" t="s">
        <v>14</v>
      </c>
      <c r="M4" s="3" t="s">
        <v>15</v>
      </c>
    </row>
    <row r="5" spans="1:21" s="4" customFormat="1" ht="47.25" x14ac:dyDescent="0.25">
      <c r="A5" s="5">
        <v>1</v>
      </c>
      <c r="B5" s="13" t="s">
        <v>20</v>
      </c>
      <c r="C5" s="14" t="s">
        <v>18</v>
      </c>
      <c r="D5" s="15" t="s">
        <v>17</v>
      </c>
      <c r="E5" s="6">
        <v>15</v>
      </c>
      <c r="F5" s="7">
        <f>20410*1.2</f>
        <v>24492</v>
      </c>
      <c r="G5" s="7">
        <f>21333.33*1.2</f>
        <v>25599.996000000003</v>
      </c>
      <c r="H5" s="7">
        <f>22666.67*1.2</f>
        <v>27200.003999999997</v>
      </c>
      <c r="I5" s="7">
        <f>AVERAGE(F5:H5)</f>
        <v>25764</v>
      </c>
      <c r="J5" s="8">
        <f>SQRT(((SUM((POWER(H5-I5,2)),(POWER(G5-I5,2)),(POWER(F5-I5,2)),))/(COLUMNS(F5:H5)-1)))</f>
        <v>1361.4310118459898</v>
      </c>
      <c r="K5" s="8">
        <f>J5/I5*100</f>
        <v>5.2842377419887825</v>
      </c>
      <c r="L5" s="9">
        <f>I5</f>
        <v>25764</v>
      </c>
      <c r="M5" s="9">
        <f>L5*E5</f>
        <v>386460</v>
      </c>
    </row>
    <row r="6" spans="1:21" s="4" customFormat="1" ht="47.25" x14ac:dyDescent="0.25">
      <c r="A6" s="5">
        <v>2</v>
      </c>
      <c r="B6" s="13" t="s">
        <v>22</v>
      </c>
      <c r="C6" s="14" t="s">
        <v>18</v>
      </c>
      <c r="D6" s="15" t="s">
        <v>17</v>
      </c>
      <c r="E6" s="6">
        <v>15</v>
      </c>
      <c r="F6" s="7">
        <f>20500*1.2</f>
        <v>24600</v>
      </c>
      <c r="G6" s="7">
        <f>24863*1.2</f>
        <v>29835.599999999999</v>
      </c>
      <c r="H6" s="7">
        <f>28766.67*1.2</f>
        <v>34520.003999999994</v>
      </c>
      <c r="I6" s="7">
        <f>AVERAGE(F6:H6)</f>
        <v>29651.867999999999</v>
      </c>
      <c r="J6" s="8">
        <f>SQRT(((SUM((POWER(H6-I6,2)),(POWER(G6-I6,2)),(POWER(F6-I6,2)),))/(COLUMNS(F6:H6)-1)))</f>
        <v>4962.5535690682445</v>
      </c>
      <c r="K6" s="8">
        <f>J6/I6*100</f>
        <v>16.736057131605484</v>
      </c>
      <c r="L6" s="9">
        <f>I6</f>
        <v>29651.867999999999</v>
      </c>
      <c r="M6" s="9">
        <f>L6*E6</f>
        <v>444778.01999999996</v>
      </c>
    </row>
    <row r="7" spans="1:21" s="4" customFormat="1" ht="47.25" x14ac:dyDescent="0.25">
      <c r="A7" s="5">
        <v>3</v>
      </c>
      <c r="B7" s="13" t="s">
        <v>21</v>
      </c>
      <c r="C7" s="14" t="s">
        <v>18</v>
      </c>
      <c r="D7" s="15" t="s">
        <v>17</v>
      </c>
      <c r="E7" s="6">
        <v>1850</v>
      </c>
      <c r="F7" s="7">
        <f>11000*1.2</f>
        <v>13200</v>
      </c>
      <c r="G7" s="7">
        <f>11250*1.2</f>
        <v>13500</v>
      </c>
      <c r="H7" s="7">
        <f>11500*1.2</f>
        <v>13800</v>
      </c>
      <c r="I7" s="7">
        <f>AVERAGE(F7:H7)</f>
        <v>13500</v>
      </c>
      <c r="J7" s="8">
        <f>SQRT(((SUM((POWER(H7-I7,2)),(POWER(G7-I7,2)),(POWER(F7-I7,2)),))/(COLUMNS(F7:H7)-1)))</f>
        <v>300</v>
      </c>
      <c r="K7" s="8">
        <f>J7/I7*100</f>
        <v>2.2222222222222223</v>
      </c>
      <c r="L7" s="9">
        <f>I7</f>
        <v>13500</v>
      </c>
      <c r="M7" s="9">
        <f>L7*E7</f>
        <v>24975000</v>
      </c>
    </row>
    <row r="8" spans="1:21" s="4" customFormat="1" ht="15.75" x14ac:dyDescent="0.25">
      <c r="A8" s="23" t="s">
        <v>24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19">
        <f>SUM(M5:M7)</f>
        <v>25806238.02</v>
      </c>
    </row>
    <row r="9" spans="1:21" ht="15" x14ac:dyDescent="0.2">
      <c r="A9" s="31"/>
      <c r="B9" s="31"/>
      <c r="C9" s="31"/>
      <c r="D9" s="31"/>
      <c r="E9" s="32"/>
      <c r="F9" s="32"/>
      <c r="G9" s="32"/>
      <c r="H9" s="32"/>
      <c r="I9" s="32"/>
      <c r="J9" s="32"/>
      <c r="K9" s="32"/>
      <c r="L9" s="32"/>
      <c r="M9" s="17"/>
      <c r="P9" s="16"/>
      <c r="Q9" s="16"/>
      <c r="R9" s="16"/>
      <c r="S9" s="16"/>
      <c r="T9" s="16"/>
      <c r="U9" s="16"/>
    </row>
    <row r="10" spans="1:21" ht="15.75" customHeight="1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7"/>
      <c r="P10" s="16"/>
      <c r="Q10" s="16"/>
      <c r="R10" s="16"/>
      <c r="S10" s="16"/>
      <c r="T10" s="16"/>
      <c r="U10" s="16"/>
    </row>
    <row r="11" spans="1:21" ht="15.75" customHeight="1" x14ac:dyDescent="0.2">
      <c r="A11" s="20" t="s">
        <v>19</v>
      </c>
      <c r="B11" s="21"/>
      <c r="C11" s="21"/>
      <c r="D11" s="21"/>
      <c r="E11" s="21"/>
      <c r="F11" s="21"/>
      <c r="G11" s="21"/>
      <c r="H11" s="22"/>
      <c r="I11" s="9">
        <f>M8</f>
        <v>25806238.02</v>
      </c>
      <c r="J11" s="10" t="s">
        <v>23</v>
      </c>
      <c r="K11" s="10"/>
      <c r="L11" s="10"/>
      <c r="M11" s="11"/>
      <c r="P11" s="16"/>
      <c r="Q11" s="16"/>
      <c r="R11" s="16"/>
      <c r="S11" s="16"/>
      <c r="T11" s="16"/>
      <c r="U11" s="16"/>
    </row>
    <row r="12" spans="1:21" x14ac:dyDescent="0.2">
      <c r="M12" s="18"/>
      <c r="P12" s="16"/>
      <c r="Q12" s="16"/>
      <c r="R12" s="16"/>
      <c r="S12" s="16"/>
      <c r="T12" s="16"/>
      <c r="U12" s="16"/>
    </row>
    <row r="13" spans="1:21" x14ac:dyDescent="0.2">
      <c r="P13" s="16"/>
      <c r="Q13" s="16"/>
      <c r="R13" s="16"/>
      <c r="S13" s="16"/>
      <c r="T13" s="16"/>
      <c r="U13" s="16"/>
    </row>
    <row r="14" spans="1:21" ht="15.75" x14ac:dyDescent="0.25">
      <c r="F14" s="12"/>
      <c r="P14" s="16"/>
      <c r="Q14" s="16"/>
      <c r="R14" s="16"/>
      <c r="S14" s="16"/>
      <c r="T14" s="16"/>
      <c r="U14" s="16"/>
    </row>
    <row r="15" spans="1:21" x14ac:dyDescent="0.2">
      <c r="P15" s="16"/>
      <c r="Q15" s="16"/>
      <c r="R15" s="16"/>
      <c r="S15" s="16"/>
      <c r="T15" s="16"/>
      <c r="U15" s="16"/>
    </row>
    <row r="16" spans="1:21" ht="15.75" x14ac:dyDescent="0.25">
      <c r="B16" s="12"/>
      <c r="C16" s="12"/>
      <c r="D16" s="12"/>
      <c r="E16" s="12"/>
      <c r="P16" s="16"/>
      <c r="Q16" s="16"/>
      <c r="R16" s="16"/>
      <c r="S16" s="16"/>
      <c r="T16" s="16"/>
      <c r="U16" s="16"/>
    </row>
  </sheetData>
  <mergeCells count="13">
    <mergeCell ref="A11:H11"/>
    <mergeCell ref="A8:L8"/>
    <mergeCell ref="I1:M1"/>
    <mergeCell ref="A2:M2"/>
    <mergeCell ref="A3:A4"/>
    <mergeCell ref="B3:B4"/>
    <mergeCell ref="C3:C4"/>
    <mergeCell ref="D3:D4"/>
    <mergeCell ref="E3:E4"/>
    <mergeCell ref="I3:K3"/>
    <mergeCell ref="L3:M3"/>
    <mergeCell ref="F3:H3"/>
    <mergeCell ref="A9:L10"/>
  </mergeCells>
  <pageMargins left="0.7" right="0.7" top="0.75" bottom="0.75" header="0.3" footer="0.3"/>
  <pageSetup paperSize="9" scale="67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НМЦД</vt:lpstr>
      <vt:lpstr>НМЦД!Область_печати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3</cp:revision>
  <cp:lastPrinted>2025-01-27T07:23:12Z</cp:lastPrinted>
  <dcterms:created xsi:type="dcterms:W3CDTF">2014-05-19T23:28:21Z</dcterms:created>
  <dcterms:modified xsi:type="dcterms:W3CDTF">2025-01-27T07:23:36Z</dcterms:modified>
</cp:coreProperties>
</file>